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4635" windowHeight="6720" activeTab="0"/>
  </bookViews>
  <sheets>
    <sheet name="liikmemaks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Toomas V?lim?e</author>
  </authors>
  <commentList>
    <comment ref="F20" authorId="0">
      <text>
        <r>
          <rPr>
            <b/>
            <sz val="8"/>
            <rFont val="Tahoma"/>
            <family val="2"/>
          </rPr>
          <t>Toomas Välimäe:</t>
        </r>
        <r>
          <rPr>
            <sz val="8"/>
            <rFont val="Tahoma"/>
            <family val="2"/>
          </rPr>
          <t xml:space="preserve">
pluss Loksa valla osa</t>
        </r>
      </text>
    </comment>
  </commentList>
</comments>
</file>

<file path=xl/sharedStrings.xml><?xml version="1.0" encoding="utf-8"?>
<sst xmlns="http://schemas.openxmlformats.org/spreadsheetml/2006/main" count="43" uniqueCount="43">
  <si>
    <t>Kernu vald</t>
  </si>
  <si>
    <t>Kokku</t>
  </si>
  <si>
    <t>Tallinn</t>
  </si>
  <si>
    <t>Keila linn</t>
  </si>
  <si>
    <t>Loksa linn</t>
  </si>
  <si>
    <t>Maardu linn</t>
  </si>
  <si>
    <t>Paldiski linn</t>
  </si>
  <si>
    <t>Saue linn</t>
  </si>
  <si>
    <t>Aegviidu vald</t>
  </si>
  <si>
    <t>Anija vald</t>
  </si>
  <si>
    <t>Harku vald</t>
  </si>
  <si>
    <t>Jõelähtme vald</t>
  </si>
  <si>
    <t>Keila vald</t>
  </si>
  <si>
    <t>Kiili vald</t>
  </si>
  <si>
    <t>Kose vald</t>
  </si>
  <si>
    <t>Kuusalu vald</t>
  </si>
  <si>
    <t>Kõue vald</t>
  </si>
  <si>
    <t>Nissi vald</t>
  </si>
  <si>
    <t>Padise vald</t>
  </si>
  <si>
    <t>Raasiku vald</t>
  </si>
  <si>
    <t>Rae vald</t>
  </si>
  <si>
    <t>Saku vald</t>
  </si>
  <si>
    <t>Saue vald</t>
  </si>
  <si>
    <t>Vasalemma vald</t>
  </si>
  <si>
    <t>Viimsi vald</t>
  </si>
  <si>
    <t>Püsiosa</t>
  </si>
  <si>
    <t>Omavalitsus-üksus</t>
  </si>
  <si>
    <t>Elanike arvult</t>
  </si>
  <si>
    <t>Elanike arv 01.01.04</t>
  </si>
  <si>
    <t>Elanikke 01.01.05</t>
  </si>
  <si>
    <t>Elanike arv 01.10.04</t>
  </si>
  <si>
    <t>LM 2005</t>
  </si>
  <si>
    <t>RR 01.10.2005</t>
  </si>
  <si>
    <t>RR 01.01.2006</t>
  </si>
  <si>
    <t xml:space="preserve"> 1 / 15</t>
  </si>
  <si>
    <t>Liikmemaks 2009 (kõik kokku)</t>
  </si>
  <si>
    <t>KÕIK KOKKU 2010</t>
  </si>
  <si>
    <t>Liikmemaks 2010</t>
  </si>
  <si>
    <t xml:space="preserve">Muutus        </t>
  </si>
  <si>
    <t>Elanike arv seisuga 1.01.2010</t>
  </si>
  <si>
    <t>Elanikud krooni</t>
  </si>
  <si>
    <t>Püsiosa krooni</t>
  </si>
  <si>
    <r>
      <t>ÜÜ-d</t>
    </r>
    <r>
      <rPr>
        <sz val="10"/>
        <color indexed="10"/>
        <rFont val="Arial"/>
        <family val="2"/>
      </rPr>
      <t xml:space="preserve"> (2010 tase; 75%) krooni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</si>
</sst>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d\-mmm\-yy"/>
    <numFmt numFmtId="166" formatCode="0.0%"/>
    <numFmt numFmtId="167" formatCode="#,##0.0_ ;[Red]\-#,##0.0\ "/>
    <numFmt numFmtId="168" formatCode="0.0"/>
    <numFmt numFmtId="169" formatCode="#,##0.0"/>
    <numFmt numFmtId="170" formatCode="#,##0.00_ ;[Red]\-#,##0.00\ 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8000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0" fillId="24" borderId="5" applyNumberFormat="0" applyFont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0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3" fontId="2" fillId="0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2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0" fontId="6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64" fontId="63" fillId="0" borderId="11" xfId="0" applyNumberFormat="1" applyFont="1" applyBorder="1" applyAlignment="1">
      <alignment/>
    </xf>
    <xf numFmtId="164" fontId="63" fillId="0" borderId="11" xfId="0" applyNumberFormat="1" applyFont="1" applyBorder="1" applyAlignment="1">
      <alignment horizontal="center" vertical="center" wrapText="1"/>
    </xf>
    <xf numFmtId="164" fontId="64" fillId="0" borderId="11" xfId="0" applyNumberFormat="1" applyFont="1" applyBorder="1" applyAlignment="1">
      <alignment/>
    </xf>
    <xf numFmtId="164" fontId="65" fillId="0" borderId="11" xfId="0" applyNumberFormat="1" applyFont="1" applyBorder="1" applyAlignment="1">
      <alignment horizontal="center" vertical="center" wrapText="1"/>
    </xf>
    <xf numFmtId="164" fontId="66" fillId="0" borderId="11" xfId="0" applyNumberFormat="1" applyFont="1" applyBorder="1" applyAlignment="1">
      <alignment/>
    </xf>
    <xf numFmtId="164" fontId="65" fillId="0" borderId="11" xfId="0" applyNumberFormat="1" applyFont="1" applyBorder="1" applyAlignment="1">
      <alignment/>
    </xf>
    <xf numFmtId="14" fontId="67" fillId="0" borderId="11" xfId="0" applyNumberFormat="1" applyFont="1" applyBorder="1" applyAlignment="1">
      <alignment horizontal="center" vertical="center" wrapText="1"/>
    </xf>
    <xf numFmtId="167" fontId="12" fillId="33" borderId="11" xfId="0" applyNumberFormat="1" applyFont="1" applyFill="1" applyBorder="1" applyAlignment="1">
      <alignment/>
    </xf>
    <xf numFmtId="164" fontId="68" fillId="0" borderId="11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64" fontId="63" fillId="0" borderId="0" xfId="0" applyNumberFormat="1" applyFont="1" applyBorder="1" applyAlignment="1">
      <alignment wrapText="1"/>
    </xf>
    <xf numFmtId="1" fontId="6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69" fillId="34" borderId="0" xfId="0" applyFont="1" applyFill="1" applyBorder="1" applyAlignment="1">
      <alignment/>
    </xf>
    <xf numFmtId="3" fontId="70" fillId="34" borderId="0" xfId="0" applyNumberFormat="1" applyFont="1" applyFill="1" applyBorder="1" applyAlignment="1">
      <alignment/>
    </xf>
    <xf numFmtId="0" fontId="70" fillId="34" borderId="0" xfId="0" applyFont="1" applyFill="1" applyBorder="1" applyAlignment="1">
      <alignment/>
    </xf>
    <xf numFmtId="3" fontId="69" fillId="34" borderId="0" xfId="0" applyNumberFormat="1" applyFont="1" applyFill="1" applyBorder="1" applyAlignment="1">
      <alignment/>
    </xf>
    <xf numFmtId="169" fontId="70" fillId="34" borderId="0" xfId="0" applyNumberFormat="1" applyFont="1" applyFill="1" applyBorder="1" applyAlignment="1">
      <alignment/>
    </xf>
    <xf numFmtId="164" fontId="69" fillId="34" borderId="0" xfId="0" applyNumberFormat="1" applyFont="1" applyFill="1" applyBorder="1" applyAlignment="1">
      <alignment/>
    </xf>
    <xf numFmtId="169" fontId="69" fillId="34" borderId="0" xfId="0" applyNumberFormat="1" applyFont="1" applyFill="1" applyBorder="1" applyAlignment="1">
      <alignment/>
    </xf>
    <xf numFmtId="168" fontId="71" fillId="34" borderId="0" xfId="0" applyNumberFormat="1" applyFont="1" applyFill="1" applyBorder="1" applyAlignment="1">
      <alignment/>
    </xf>
    <xf numFmtId="168" fontId="70" fillId="34" borderId="0" xfId="0" applyNumberFormat="1" applyFont="1" applyFill="1" applyBorder="1" applyAlignment="1">
      <alignment/>
    </xf>
    <xf numFmtId="10" fontId="69" fillId="34" borderId="0" xfId="0" applyNumberFormat="1" applyFont="1" applyFill="1" applyBorder="1" applyAlignment="1">
      <alignment/>
    </xf>
    <xf numFmtId="3" fontId="71" fillId="34" borderId="0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67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63" fillId="0" borderId="13" xfId="0" applyNumberFormat="1" applyFont="1" applyFill="1" applyBorder="1" applyAlignment="1">
      <alignment/>
    </xf>
    <xf numFmtId="3" fontId="72" fillId="0" borderId="13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164" fontId="63" fillId="0" borderId="15" xfId="0" applyNumberFormat="1" applyFont="1" applyBorder="1" applyAlignment="1">
      <alignment/>
    </xf>
    <xf numFmtId="164" fontId="65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68" fillId="0" borderId="11" xfId="0" applyNumberFormat="1" applyFont="1" applyBorder="1" applyAlignment="1">
      <alignment/>
    </xf>
    <xf numFmtId="164" fontId="68" fillId="0" borderId="15" xfId="0" applyNumberFormat="1" applyFont="1" applyBorder="1" applyAlignment="1">
      <alignment/>
    </xf>
    <xf numFmtId="3" fontId="68" fillId="0" borderId="13" xfId="0" applyNumberFormat="1" applyFont="1" applyFill="1" applyBorder="1" applyAlignment="1">
      <alignment/>
    </xf>
    <xf numFmtId="170" fontId="61" fillId="0" borderId="11" xfId="0" applyNumberFormat="1" applyFont="1" applyBorder="1" applyAlignment="1">
      <alignment/>
    </xf>
    <xf numFmtId="164" fontId="68" fillId="0" borderId="11" xfId="0" applyNumberFormat="1" applyFont="1" applyBorder="1" applyAlignment="1">
      <alignment horizontal="center" vertical="center" wrapText="1"/>
    </xf>
    <xf numFmtId="170" fontId="73" fillId="0" borderId="11" xfId="0" applyNumberFormat="1" applyFont="1" applyBorder="1" applyAlignment="1" quotePrefix="1">
      <alignment horizontal="center"/>
    </xf>
    <xf numFmtId="0" fontId="72" fillId="0" borderId="0" xfId="0" applyFont="1" applyBorder="1" applyAlignment="1">
      <alignment horizontal="center"/>
    </xf>
    <xf numFmtId="0" fontId="72" fillId="0" borderId="18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zoomScalePageLayoutView="0" workbookViewId="0" topLeftCell="A1">
      <pane xSplit="4" ySplit="2" topLeftCell="K3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P2" sqref="P2"/>
    </sheetView>
  </sheetViews>
  <sheetFormatPr defaultColWidth="9.140625" defaultRowHeight="12.75"/>
  <cols>
    <col min="1" max="1" width="5.28125" style="0" customWidth="1"/>
    <col min="2" max="2" width="16.28125" style="0" bestFit="1" customWidth="1"/>
    <col min="3" max="6" width="9.140625" style="0" hidden="1" customWidth="1"/>
    <col min="7" max="7" width="9.8515625" style="45" hidden="1" customWidth="1"/>
    <col min="8" max="8" width="9.8515625" style="31" hidden="1" customWidth="1"/>
    <col min="9" max="9" width="0" style="0" hidden="1" customWidth="1"/>
    <col min="10" max="10" width="0" style="5" hidden="1" customWidth="1"/>
    <col min="11" max="11" width="18.28125" style="46" customWidth="1"/>
    <col min="12" max="12" width="10.7109375" style="49" customWidth="1"/>
    <col min="13" max="15" width="10.7109375" style="0" customWidth="1"/>
    <col min="16" max="16" width="10.7109375" style="49" customWidth="1"/>
    <col min="17" max="17" width="12.421875" style="0" customWidth="1"/>
    <col min="18" max="18" width="10.7109375" style="0" customWidth="1"/>
    <col min="19" max="19" width="12.421875" style="0" customWidth="1"/>
    <col min="20" max="20" width="7.421875" style="0" customWidth="1"/>
    <col min="22" max="22" width="7.28125" style="0" customWidth="1"/>
  </cols>
  <sheetData>
    <row r="1" spans="12:18" ht="15.75">
      <c r="L1" s="108" t="s">
        <v>37</v>
      </c>
      <c r="M1" s="109"/>
      <c r="N1" s="109"/>
      <c r="O1" s="109"/>
      <c r="P1" s="109"/>
      <c r="Q1" s="109"/>
      <c r="R1" s="109"/>
    </row>
    <row r="2" spans="1:31" s="4" customFormat="1" ht="51" customHeight="1">
      <c r="A2" s="1"/>
      <c r="B2" s="3" t="s">
        <v>26</v>
      </c>
      <c r="C2" s="14" t="s">
        <v>28</v>
      </c>
      <c r="D2" s="14" t="s">
        <v>30</v>
      </c>
      <c r="E2" s="14" t="s">
        <v>29</v>
      </c>
      <c r="F2" s="14" t="s">
        <v>31</v>
      </c>
      <c r="G2" s="37" t="s">
        <v>32</v>
      </c>
      <c r="H2" s="26" t="s">
        <v>33</v>
      </c>
      <c r="I2" s="17" t="s">
        <v>25</v>
      </c>
      <c r="J2" s="24" t="s">
        <v>27</v>
      </c>
      <c r="K2" s="18" t="s">
        <v>35</v>
      </c>
      <c r="L2" s="58" t="s">
        <v>39</v>
      </c>
      <c r="M2" s="18" t="s">
        <v>41</v>
      </c>
      <c r="N2" s="18" t="s">
        <v>40</v>
      </c>
      <c r="O2" s="53" t="s">
        <v>1</v>
      </c>
      <c r="P2" s="106" t="s">
        <v>42</v>
      </c>
      <c r="Q2" s="55" t="s">
        <v>36</v>
      </c>
      <c r="R2" s="53" t="s">
        <v>38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4.25" customHeight="1">
      <c r="A3" s="2"/>
      <c r="B3" s="3"/>
      <c r="C3" s="13"/>
      <c r="D3" s="13"/>
      <c r="E3" s="16">
        <v>13</v>
      </c>
      <c r="F3" s="16">
        <v>70000</v>
      </c>
      <c r="G3" s="38"/>
      <c r="H3" s="27"/>
      <c r="I3" s="13">
        <v>70000</v>
      </c>
      <c r="J3" s="13">
        <v>13</v>
      </c>
      <c r="K3" s="32"/>
      <c r="L3" s="50"/>
      <c r="M3" s="32">
        <v>70000</v>
      </c>
      <c r="N3" s="59">
        <v>10</v>
      </c>
      <c r="O3" s="54"/>
      <c r="P3" s="60">
        <f>1483352</f>
        <v>1483352</v>
      </c>
      <c r="Q3" s="56"/>
      <c r="R3" s="19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ht="12.75">
      <c r="A4" s="11"/>
      <c r="B4" s="22"/>
      <c r="C4" s="6"/>
      <c r="D4" s="6"/>
      <c r="E4" s="8"/>
      <c r="F4" s="8"/>
      <c r="G4" s="39"/>
      <c r="H4" s="28"/>
      <c r="I4" s="5"/>
      <c r="K4" s="47"/>
      <c r="L4" s="50"/>
      <c r="M4" s="19"/>
      <c r="N4" s="107" t="s">
        <v>34</v>
      </c>
      <c r="O4" s="54"/>
      <c r="P4" s="105">
        <v>0.75</v>
      </c>
      <c r="Q4" s="56"/>
      <c r="R4" s="19"/>
      <c r="S4" s="62"/>
      <c r="T4" s="62"/>
      <c r="U4" s="8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31" s="36" customFormat="1" ht="29.25" customHeight="1">
      <c r="A5" s="96">
        <v>1</v>
      </c>
      <c r="B5" s="97" t="s">
        <v>2</v>
      </c>
      <c r="C5" s="94">
        <v>389642</v>
      </c>
      <c r="D5" s="34"/>
      <c r="E5" s="35">
        <v>398537</v>
      </c>
      <c r="F5" s="35"/>
      <c r="G5" s="40">
        <v>399791</v>
      </c>
      <c r="H5" s="33">
        <v>400376</v>
      </c>
      <c r="I5" s="13">
        <f>SUM(I$3)</f>
        <v>70000</v>
      </c>
      <c r="J5" s="13">
        <f>SUM(H5*$E$3)</f>
        <v>5204888</v>
      </c>
      <c r="K5" s="47">
        <v>339306</v>
      </c>
      <c r="L5" s="10">
        <v>406657</v>
      </c>
      <c r="M5" s="47">
        <f>SUM(M3)</f>
        <v>70000</v>
      </c>
      <c r="N5" s="47">
        <f>ROUND((L5*N$3)/15,0)</f>
        <v>271105</v>
      </c>
      <c r="O5" s="52">
        <f>SUM(M5:N5)</f>
        <v>341105</v>
      </c>
      <c r="P5" s="102"/>
      <c r="Q5" s="57">
        <f>SUM(O5:P5)</f>
        <v>341105</v>
      </c>
      <c r="R5" s="47"/>
      <c r="S5" s="63"/>
      <c r="T5" s="64"/>
      <c r="U5" s="65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21" ht="12.75">
      <c r="A6" s="98"/>
      <c r="B6" s="99"/>
      <c r="C6" s="7"/>
      <c r="D6" s="7"/>
      <c r="E6" s="9"/>
      <c r="F6" s="9"/>
      <c r="G6" s="41"/>
      <c r="H6" s="28"/>
      <c r="I6" s="6"/>
      <c r="J6" s="6">
        <f>SUM(J5/12)</f>
        <v>433740.6666666667</v>
      </c>
      <c r="K6" s="47"/>
      <c r="L6" s="13"/>
      <c r="M6" s="47"/>
      <c r="N6" s="47"/>
      <c r="O6" s="52"/>
      <c r="P6" s="102"/>
      <c r="Q6" s="57"/>
      <c r="R6" s="47"/>
      <c r="S6" s="67"/>
      <c r="T6" s="5"/>
      <c r="U6" s="5"/>
    </row>
    <row r="7" spans="1:21" ht="12.75">
      <c r="A7" s="25">
        <f>SUM(A5+1)</f>
        <v>2</v>
      </c>
      <c r="B7" s="51" t="s">
        <v>3</v>
      </c>
      <c r="C7" s="95">
        <v>9432</v>
      </c>
      <c r="D7" s="15">
        <v>9455</v>
      </c>
      <c r="E7" s="15">
        <v>9425</v>
      </c>
      <c r="F7" s="15">
        <f>ROUND(($F$3+E7*E$3),0)</f>
        <v>192525</v>
      </c>
      <c r="G7" s="42">
        <v>9394</v>
      </c>
      <c r="H7" s="29">
        <v>9415</v>
      </c>
      <c r="I7" s="13">
        <f>SUM(I$3)</f>
        <v>70000</v>
      </c>
      <c r="J7" s="13">
        <f aca="true" t="shared" si="0" ref="J7:J15">SUM(H7*$J$3)</f>
        <v>122395</v>
      </c>
      <c r="K7" s="47">
        <v>289940</v>
      </c>
      <c r="L7" s="13">
        <v>9915</v>
      </c>
      <c r="M7" s="47">
        <f>SUM(M$3)</f>
        <v>70000</v>
      </c>
      <c r="N7" s="47">
        <f>SUM(L7*N$3)</f>
        <v>99150</v>
      </c>
      <c r="O7" s="52">
        <f>SUM(M7:N7)</f>
        <v>169150</v>
      </c>
      <c r="P7" s="102"/>
      <c r="Q7" s="57">
        <f>SUM(O7:P7)</f>
        <v>169150</v>
      </c>
      <c r="R7" s="47"/>
      <c r="S7" s="67"/>
      <c r="U7" s="5"/>
    </row>
    <row r="8" spans="1:21" ht="12.75">
      <c r="A8" s="100">
        <f aca="true" t="shared" si="1" ref="A8:A17">SUM(A7+1)</f>
        <v>3</v>
      </c>
      <c r="B8" s="100" t="s">
        <v>4</v>
      </c>
      <c r="C8" s="95">
        <v>3447</v>
      </c>
      <c r="D8" s="15">
        <v>3419</v>
      </c>
      <c r="E8" s="15">
        <v>3399</v>
      </c>
      <c r="F8" s="15">
        <f aca="true" t="shared" si="2" ref="F8:F29">ROUND(($F$3+E8*E$3),0)</f>
        <v>114187</v>
      </c>
      <c r="G8" s="42">
        <v>3356</v>
      </c>
      <c r="H8" s="29">
        <v>3358</v>
      </c>
      <c r="I8" s="13">
        <f aca="true" t="shared" si="3" ref="I8:I29">SUM(I$3)</f>
        <v>70000</v>
      </c>
      <c r="J8" s="13">
        <f t="shared" si="0"/>
        <v>43654</v>
      </c>
      <c r="K8" s="47">
        <v>134650</v>
      </c>
      <c r="L8" s="13">
        <v>3209</v>
      </c>
      <c r="M8" s="47">
        <f aca="true" t="shared" si="4" ref="M8:M29">SUM(M$3)</f>
        <v>70000</v>
      </c>
      <c r="N8" s="47">
        <f aca="true" t="shared" si="5" ref="N8:N29">SUM(L8*N$3)</f>
        <v>32090</v>
      </c>
      <c r="O8" s="52">
        <f aca="true" t="shared" si="6" ref="O8:O29">SUM(M8:N8)</f>
        <v>102090</v>
      </c>
      <c r="P8" s="102"/>
      <c r="Q8" s="57">
        <f aca="true" t="shared" si="7" ref="Q8:Q29">SUM(O8:P8)</f>
        <v>102090</v>
      </c>
      <c r="R8" s="47"/>
      <c r="S8" s="67"/>
      <c r="U8" s="5"/>
    </row>
    <row r="9" spans="1:21" ht="12.75">
      <c r="A9" s="100">
        <f t="shared" si="1"/>
        <v>4</v>
      </c>
      <c r="B9" s="100" t="s">
        <v>5</v>
      </c>
      <c r="C9" s="95">
        <v>16134</v>
      </c>
      <c r="D9" s="15">
        <v>16239</v>
      </c>
      <c r="E9" s="15">
        <v>16336</v>
      </c>
      <c r="F9" s="15">
        <f t="shared" si="2"/>
        <v>282368</v>
      </c>
      <c r="G9" s="42">
        <v>16473</v>
      </c>
      <c r="H9" s="29">
        <v>16524</v>
      </c>
      <c r="I9" s="13">
        <f t="shared" si="3"/>
        <v>70000</v>
      </c>
      <c r="J9" s="13">
        <f t="shared" si="0"/>
        <v>214812</v>
      </c>
      <c r="K9" s="47">
        <v>383910</v>
      </c>
      <c r="L9" s="13">
        <v>16507</v>
      </c>
      <c r="M9" s="47">
        <f t="shared" si="4"/>
        <v>70000</v>
      </c>
      <c r="N9" s="47">
        <f t="shared" si="5"/>
        <v>165070</v>
      </c>
      <c r="O9" s="52">
        <f t="shared" si="6"/>
        <v>235070</v>
      </c>
      <c r="P9" s="102"/>
      <c r="Q9" s="57">
        <f t="shared" si="7"/>
        <v>235070</v>
      </c>
      <c r="R9" s="47"/>
      <c r="S9" s="67"/>
      <c r="U9" s="5"/>
    </row>
    <row r="10" spans="1:21" ht="12.75">
      <c r="A10" s="100">
        <f t="shared" si="1"/>
        <v>5</v>
      </c>
      <c r="B10" s="100" t="s">
        <v>6</v>
      </c>
      <c r="C10" s="95">
        <v>4404</v>
      </c>
      <c r="D10" s="15">
        <v>4364</v>
      </c>
      <c r="E10" s="15">
        <v>4357</v>
      </c>
      <c r="F10" s="15"/>
      <c r="G10" s="42">
        <v>4348</v>
      </c>
      <c r="H10" s="29">
        <v>4332</v>
      </c>
      <c r="I10" s="21">
        <f>SUM(I$3)/4*3</f>
        <v>52500</v>
      </c>
      <c r="J10" s="21">
        <f>SUM(H10*$J$3)/4*3</f>
        <v>42237</v>
      </c>
      <c r="K10" s="47">
        <v>154935</v>
      </c>
      <c r="L10" s="13">
        <v>4382</v>
      </c>
      <c r="M10" s="47">
        <f t="shared" si="4"/>
        <v>70000</v>
      </c>
      <c r="N10" s="47">
        <f t="shared" si="5"/>
        <v>43820</v>
      </c>
      <c r="O10" s="52">
        <f t="shared" si="6"/>
        <v>113820</v>
      </c>
      <c r="P10" s="102"/>
      <c r="Q10" s="57">
        <f t="shared" si="7"/>
        <v>113820</v>
      </c>
      <c r="R10" s="47"/>
      <c r="S10" s="67"/>
      <c r="U10" s="5"/>
    </row>
    <row r="11" spans="1:21" ht="12.75">
      <c r="A11" s="100">
        <f t="shared" si="1"/>
        <v>6</v>
      </c>
      <c r="B11" s="100" t="s">
        <v>7</v>
      </c>
      <c r="C11" s="95">
        <v>5375</v>
      </c>
      <c r="D11" s="15">
        <v>5377</v>
      </c>
      <c r="E11" s="15">
        <v>5388</v>
      </c>
      <c r="F11" s="15">
        <f t="shared" si="2"/>
        <v>140044</v>
      </c>
      <c r="G11" s="42">
        <f>SUM(E11/D11*D11/C11)*E11</f>
        <v>5401.031441860465</v>
      </c>
      <c r="H11" s="29">
        <v>5594</v>
      </c>
      <c r="I11" s="13">
        <f t="shared" si="3"/>
        <v>70000</v>
      </c>
      <c r="J11" s="13">
        <f t="shared" si="0"/>
        <v>72722</v>
      </c>
      <c r="K11" s="47">
        <v>200255</v>
      </c>
      <c r="L11" s="13">
        <v>6068</v>
      </c>
      <c r="M11" s="47">
        <f t="shared" si="4"/>
        <v>70000</v>
      </c>
      <c r="N11" s="47">
        <f t="shared" si="5"/>
        <v>60680</v>
      </c>
      <c r="O11" s="52">
        <f t="shared" si="6"/>
        <v>130680</v>
      </c>
      <c r="P11" s="102"/>
      <c r="Q11" s="57">
        <f t="shared" si="7"/>
        <v>130680</v>
      </c>
      <c r="R11" s="47"/>
      <c r="S11" s="67"/>
      <c r="U11" s="5"/>
    </row>
    <row r="12" spans="1:21" ht="12.75">
      <c r="A12" s="100">
        <f t="shared" si="1"/>
        <v>7</v>
      </c>
      <c r="B12" s="100" t="s">
        <v>8</v>
      </c>
      <c r="C12" s="95">
        <v>990</v>
      </c>
      <c r="D12" s="15">
        <v>961</v>
      </c>
      <c r="E12" s="15">
        <v>963</v>
      </c>
      <c r="F12" s="15">
        <f t="shared" si="2"/>
        <v>82519</v>
      </c>
      <c r="G12" s="42">
        <v>958</v>
      </c>
      <c r="H12" s="29">
        <v>964</v>
      </c>
      <c r="I12" s="13">
        <f t="shared" si="3"/>
        <v>70000</v>
      </c>
      <c r="J12" s="13">
        <f t="shared" si="0"/>
        <v>12532</v>
      </c>
      <c r="K12" s="47">
        <v>84955</v>
      </c>
      <c r="L12" s="13">
        <v>845</v>
      </c>
      <c r="M12" s="47">
        <f t="shared" si="4"/>
        <v>70000</v>
      </c>
      <c r="N12" s="47">
        <f t="shared" si="5"/>
        <v>8450</v>
      </c>
      <c r="O12" s="52">
        <f t="shared" si="6"/>
        <v>78450</v>
      </c>
      <c r="P12" s="102"/>
      <c r="Q12" s="57">
        <f t="shared" si="7"/>
        <v>78450</v>
      </c>
      <c r="R12" s="47"/>
      <c r="S12" s="67"/>
      <c r="U12" s="5"/>
    </row>
    <row r="13" spans="1:21" ht="12.75">
      <c r="A13" s="100">
        <f t="shared" si="1"/>
        <v>8</v>
      </c>
      <c r="B13" s="51" t="s">
        <v>9</v>
      </c>
      <c r="C13" s="95">
        <v>6404</v>
      </c>
      <c r="D13" s="15">
        <v>6387</v>
      </c>
      <c r="E13" s="15">
        <v>6375</v>
      </c>
      <c r="F13" s="15">
        <f t="shared" si="2"/>
        <v>152875</v>
      </c>
      <c r="G13" s="42">
        <v>6331</v>
      </c>
      <c r="H13" s="29">
        <v>6337</v>
      </c>
      <c r="I13" s="13">
        <f t="shared" si="3"/>
        <v>70000</v>
      </c>
      <c r="J13" s="13">
        <f t="shared" si="0"/>
        <v>82381</v>
      </c>
      <c r="K13" s="47">
        <v>193380</v>
      </c>
      <c r="L13" s="13">
        <v>6129</v>
      </c>
      <c r="M13" s="47">
        <f t="shared" si="4"/>
        <v>70000</v>
      </c>
      <c r="N13" s="47">
        <f t="shared" si="5"/>
        <v>61290</v>
      </c>
      <c r="O13" s="52">
        <f t="shared" si="6"/>
        <v>131290</v>
      </c>
      <c r="P13" s="102"/>
      <c r="Q13" s="57">
        <f t="shared" si="7"/>
        <v>131290</v>
      </c>
      <c r="R13" s="47"/>
      <c r="S13" s="67"/>
      <c r="U13" s="5"/>
    </row>
    <row r="14" spans="1:21" ht="12.75">
      <c r="A14" s="100">
        <f t="shared" si="1"/>
        <v>9</v>
      </c>
      <c r="B14" s="100" t="s">
        <v>10</v>
      </c>
      <c r="C14" s="95">
        <v>7228</v>
      </c>
      <c r="D14" s="15">
        <v>7625</v>
      </c>
      <c r="E14" s="15">
        <v>7750</v>
      </c>
      <c r="F14" s="15">
        <f t="shared" si="2"/>
        <v>170750</v>
      </c>
      <c r="G14" s="42">
        <v>8444</v>
      </c>
      <c r="H14" s="29">
        <v>8677</v>
      </c>
      <c r="I14" s="13">
        <f t="shared" si="3"/>
        <v>70000</v>
      </c>
      <c r="J14" s="13">
        <f t="shared" si="0"/>
        <v>112801</v>
      </c>
      <c r="K14" s="47">
        <v>289555</v>
      </c>
      <c r="L14" s="13">
        <v>11727</v>
      </c>
      <c r="M14" s="47">
        <f t="shared" si="4"/>
        <v>70000</v>
      </c>
      <c r="N14" s="47">
        <f t="shared" si="5"/>
        <v>117270</v>
      </c>
      <c r="O14" s="52">
        <f t="shared" si="6"/>
        <v>187270</v>
      </c>
      <c r="P14" s="102"/>
      <c r="Q14" s="57">
        <f t="shared" si="7"/>
        <v>187270</v>
      </c>
      <c r="R14" s="47"/>
      <c r="S14" s="67"/>
      <c r="U14" s="5"/>
    </row>
    <row r="15" spans="1:21" ht="12.75">
      <c r="A15" s="100">
        <f t="shared" si="1"/>
        <v>10</v>
      </c>
      <c r="B15" s="100" t="s">
        <v>11</v>
      </c>
      <c r="C15" s="95">
        <v>5217</v>
      </c>
      <c r="D15" s="15">
        <v>5220</v>
      </c>
      <c r="E15" s="15">
        <v>5241</v>
      </c>
      <c r="F15" s="15">
        <f t="shared" si="2"/>
        <v>138133</v>
      </c>
      <c r="G15" s="42">
        <v>5326</v>
      </c>
      <c r="H15" s="29">
        <v>5292</v>
      </c>
      <c r="I15" s="13">
        <f t="shared" si="3"/>
        <v>70000</v>
      </c>
      <c r="J15" s="13">
        <f t="shared" si="0"/>
        <v>68796</v>
      </c>
      <c r="K15" s="47">
        <v>180285</v>
      </c>
      <c r="L15" s="13">
        <v>5937</v>
      </c>
      <c r="M15" s="47">
        <f t="shared" si="4"/>
        <v>70000</v>
      </c>
      <c r="N15" s="47">
        <f t="shared" si="5"/>
        <v>59370</v>
      </c>
      <c r="O15" s="52">
        <f t="shared" si="6"/>
        <v>129370</v>
      </c>
      <c r="P15" s="102"/>
      <c r="Q15" s="57">
        <f t="shared" si="7"/>
        <v>129370</v>
      </c>
      <c r="R15" s="47"/>
      <c r="S15" s="67"/>
      <c r="U15" s="5"/>
    </row>
    <row r="16" spans="1:21" ht="12.75">
      <c r="A16" s="100">
        <f t="shared" si="1"/>
        <v>11</v>
      </c>
      <c r="B16" s="100" t="s">
        <v>12</v>
      </c>
      <c r="C16" s="95">
        <v>3928</v>
      </c>
      <c r="D16" s="15">
        <v>3964</v>
      </c>
      <c r="E16" s="15">
        <v>3992</v>
      </c>
      <c r="F16" s="15"/>
      <c r="G16" s="42">
        <v>4140</v>
      </c>
      <c r="H16" s="29">
        <v>4193</v>
      </c>
      <c r="I16" s="48">
        <f>SUM(I$3)/2</f>
        <v>35000</v>
      </c>
      <c r="J16" s="48">
        <f>SUM(H16*$J$3)/2</f>
        <v>27254.5</v>
      </c>
      <c r="K16" s="47">
        <v>153960</v>
      </c>
      <c r="L16" s="13">
        <v>4869</v>
      </c>
      <c r="M16" s="47">
        <f t="shared" si="4"/>
        <v>70000</v>
      </c>
      <c r="N16" s="47">
        <f t="shared" si="5"/>
        <v>48690</v>
      </c>
      <c r="O16" s="52">
        <f t="shared" si="6"/>
        <v>118690</v>
      </c>
      <c r="P16" s="102"/>
      <c r="Q16" s="57">
        <f t="shared" si="7"/>
        <v>118690</v>
      </c>
      <c r="R16" s="47"/>
      <c r="S16" s="67"/>
      <c r="U16" s="5"/>
    </row>
    <row r="17" spans="1:21" ht="12.75">
      <c r="A17" s="100">
        <f t="shared" si="1"/>
        <v>12</v>
      </c>
      <c r="B17" s="100" t="s">
        <v>0</v>
      </c>
      <c r="C17" s="95">
        <v>1772</v>
      </c>
      <c r="D17" s="15">
        <v>1838</v>
      </c>
      <c r="E17" s="15">
        <v>1891</v>
      </c>
      <c r="F17" s="15">
        <f t="shared" si="2"/>
        <v>94583</v>
      </c>
      <c r="G17" s="42">
        <v>1911</v>
      </c>
      <c r="H17" s="29">
        <v>1941</v>
      </c>
      <c r="I17" s="13">
        <f t="shared" si="3"/>
        <v>70000</v>
      </c>
      <c r="J17" s="13">
        <f aca="true" t="shared" si="8" ref="J17:J26">SUM(H17*$J$3)</f>
        <v>25233</v>
      </c>
      <c r="K17" s="47">
        <v>111385</v>
      </c>
      <c r="L17" s="13">
        <v>2096</v>
      </c>
      <c r="M17" s="47">
        <f t="shared" si="4"/>
        <v>70000</v>
      </c>
      <c r="N17" s="47">
        <f t="shared" si="5"/>
        <v>20960</v>
      </c>
      <c r="O17" s="52">
        <f t="shared" si="6"/>
        <v>90960</v>
      </c>
      <c r="P17" s="102"/>
      <c r="Q17" s="57">
        <f t="shared" si="7"/>
        <v>90960</v>
      </c>
      <c r="R17" s="47"/>
      <c r="S17" s="67"/>
      <c r="U17" s="5"/>
    </row>
    <row r="18" spans="1:21" ht="12.75">
      <c r="A18" s="100">
        <f aca="true" t="shared" si="9" ref="A18:A29">SUM(A17+1)</f>
        <v>13</v>
      </c>
      <c r="B18" s="51" t="s">
        <v>13</v>
      </c>
      <c r="C18" s="95">
        <v>2543</v>
      </c>
      <c r="D18" s="15">
        <v>2723</v>
      </c>
      <c r="E18" s="15">
        <v>2842</v>
      </c>
      <c r="F18" s="15">
        <f t="shared" si="2"/>
        <v>106946</v>
      </c>
      <c r="G18" s="42">
        <v>3064</v>
      </c>
      <c r="H18" s="29">
        <v>3218</v>
      </c>
      <c r="I18" s="13">
        <f t="shared" si="3"/>
        <v>70000</v>
      </c>
      <c r="J18" s="13">
        <f t="shared" si="8"/>
        <v>41834</v>
      </c>
      <c r="K18" s="47">
        <v>155320</v>
      </c>
      <c r="L18" s="13">
        <v>4310</v>
      </c>
      <c r="M18" s="47">
        <f t="shared" si="4"/>
        <v>70000</v>
      </c>
      <c r="N18" s="47">
        <f t="shared" si="5"/>
        <v>43100</v>
      </c>
      <c r="O18" s="52">
        <f t="shared" si="6"/>
        <v>113100</v>
      </c>
      <c r="P18" s="102"/>
      <c r="Q18" s="57">
        <f t="shared" si="7"/>
        <v>113100</v>
      </c>
      <c r="R18" s="47"/>
      <c r="S18" s="67"/>
      <c r="U18" s="5"/>
    </row>
    <row r="19" spans="1:21" ht="12.75">
      <c r="A19" s="100">
        <f t="shared" si="9"/>
        <v>14</v>
      </c>
      <c r="B19" s="100" t="s">
        <v>14</v>
      </c>
      <c r="C19" s="95">
        <v>5731</v>
      </c>
      <c r="D19" s="15">
        <v>5736</v>
      </c>
      <c r="E19" s="15">
        <v>5726</v>
      </c>
      <c r="F19" s="15">
        <f t="shared" si="2"/>
        <v>144438</v>
      </c>
      <c r="G19" s="42">
        <v>5761</v>
      </c>
      <c r="H19" s="29">
        <v>5775</v>
      </c>
      <c r="I19" s="13">
        <f t="shared" si="3"/>
        <v>70000</v>
      </c>
      <c r="J19" s="13">
        <f t="shared" si="8"/>
        <v>75075</v>
      </c>
      <c r="K19" s="47">
        <v>193140</v>
      </c>
      <c r="L19" s="13">
        <v>5823</v>
      </c>
      <c r="M19" s="47">
        <f t="shared" si="4"/>
        <v>70000</v>
      </c>
      <c r="N19" s="47">
        <f t="shared" si="5"/>
        <v>58230</v>
      </c>
      <c r="O19" s="52">
        <f t="shared" si="6"/>
        <v>128230</v>
      </c>
      <c r="P19" s="102"/>
      <c r="Q19" s="57">
        <f t="shared" si="7"/>
        <v>128230</v>
      </c>
      <c r="R19" s="47"/>
      <c r="S19" s="67"/>
      <c r="U19" s="5"/>
    </row>
    <row r="20" spans="1:21" ht="12.75">
      <c r="A20" s="100">
        <f t="shared" si="9"/>
        <v>15</v>
      </c>
      <c r="B20" s="100" t="s">
        <v>15</v>
      </c>
      <c r="C20" s="95">
        <v>4726</v>
      </c>
      <c r="D20" s="15">
        <v>4719</v>
      </c>
      <c r="E20" s="15">
        <v>4764</v>
      </c>
      <c r="F20" s="15">
        <f>ROUND(($F$3+E20*E$3),0)+95675</f>
        <v>227607</v>
      </c>
      <c r="G20" s="43">
        <f>4853+1983</f>
        <v>6836</v>
      </c>
      <c r="H20" s="21">
        <v>6847</v>
      </c>
      <c r="I20" s="13">
        <f t="shared" si="3"/>
        <v>70000</v>
      </c>
      <c r="J20" s="13">
        <f t="shared" si="8"/>
        <v>89011</v>
      </c>
      <c r="K20" s="47">
        <v>207145</v>
      </c>
      <c r="L20" s="13">
        <v>6811</v>
      </c>
      <c r="M20" s="47">
        <f t="shared" si="4"/>
        <v>70000</v>
      </c>
      <c r="N20" s="47">
        <f t="shared" si="5"/>
        <v>68110</v>
      </c>
      <c r="O20" s="52">
        <f t="shared" si="6"/>
        <v>138110</v>
      </c>
      <c r="P20" s="102"/>
      <c r="Q20" s="57">
        <f t="shared" si="7"/>
        <v>138110</v>
      </c>
      <c r="R20" s="47"/>
      <c r="S20" s="67"/>
      <c r="U20" s="5"/>
    </row>
    <row r="21" spans="1:21" ht="12.75">
      <c r="A21" s="100">
        <f t="shared" si="9"/>
        <v>16</v>
      </c>
      <c r="B21" s="100" t="s">
        <v>16</v>
      </c>
      <c r="C21" s="95">
        <v>1745</v>
      </c>
      <c r="D21" s="15">
        <v>1733</v>
      </c>
      <c r="E21" s="15">
        <v>1718</v>
      </c>
      <c r="F21" s="15">
        <f t="shared" si="2"/>
        <v>92334</v>
      </c>
      <c r="G21" s="44">
        <v>1720</v>
      </c>
      <c r="H21" s="29">
        <v>1717</v>
      </c>
      <c r="I21" s="13">
        <f t="shared" si="3"/>
        <v>70000</v>
      </c>
      <c r="J21" s="13">
        <f t="shared" si="8"/>
        <v>22321</v>
      </c>
      <c r="K21" s="47">
        <v>103960</v>
      </c>
      <c r="L21" s="13">
        <v>1671</v>
      </c>
      <c r="M21" s="47">
        <f t="shared" si="4"/>
        <v>70000</v>
      </c>
      <c r="N21" s="47">
        <f t="shared" si="5"/>
        <v>16710</v>
      </c>
      <c r="O21" s="52">
        <f t="shared" si="6"/>
        <v>86710</v>
      </c>
      <c r="P21" s="102"/>
      <c r="Q21" s="57">
        <f t="shared" si="7"/>
        <v>86710</v>
      </c>
      <c r="R21" s="47"/>
      <c r="S21" s="67"/>
      <c r="U21" s="5"/>
    </row>
    <row r="22" spans="1:21" ht="12.75">
      <c r="A22" s="100">
        <f t="shared" si="9"/>
        <v>17</v>
      </c>
      <c r="B22" s="100" t="s">
        <v>17</v>
      </c>
      <c r="C22" s="95">
        <v>3349</v>
      </c>
      <c r="D22" s="15">
        <v>3353</v>
      </c>
      <c r="E22" s="15">
        <v>3389</v>
      </c>
      <c r="F22" s="15">
        <f t="shared" si="2"/>
        <v>114057</v>
      </c>
      <c r="G22" s="44">
        <v>3367</v>
      </c>
      <c r="H22" s="29">
        <v>3337</v>
      </c>
      <c r="I22" s="13">
        <f t="shared" si="3"/>
        <v>70000</v>
      </c>
      <c r="J22" s="13">
        <f t="shared" si="8"/>
        <v>43381</v>
      </c>
      <c r="K22" s="47">
        <v>136775</v>
      </c>
      <c r="L22" s="13">
        <v>3206</v>
      </c>
      <c r="M22" s="47">
        <f t="shared" si="4"/>
        <v>70000</v>
      </c>
      <c r="N22" s="47">
        <f t="shared" si="5"/>
        <v>32060</v>
      </c>
      <c r="O22" s="52">
        <f t="shared" si="6"/>
        <v>102060</v>
      </c>
      <c r="P22" s="102"/>
      <c r="Q22" s="57">
        <f t="shared" si="7"/>
        <v>102060</v>
      </c>
      <c r="R22" s="47"/>
      <c r="S22" s="67"/>
      <c r="U22" s="5"/>
    </row>
    <row r="23" spans="1:21" ht="12.75">
      <c r="A23" s="100">
        <f t="shared" si="9"/>
        <v>18</v>
      </c>
      <c r="B23" s="100" t="s">
        <v>18</v>
      </c>
      <c r="C23" s="95">
        <v>1955</v>
      </c>
      <c r="D23" s="15">
        <v>1953</v>
      </c>
      <c r="E23" s="15">
        <v>1957</v>
      </c>
      <c r="F23" s="15">
        <f t="shared" si="2"/>
        <v>95441</v>
      </c>
      <c r="G23" s="44">
        <v>1973</v>
      </c>
      <c r="H23" s="29">
        <v>1975</v>
      </c>
      <c r="I23" s="13">
        <f t="shared" si="3"/>
        <v>70000</v>
      </c>
      <c r="J23" s="13">
        <f t="shared" si="8"/>
        <v>25675</v>
      </c>
      <c r="K23" s="47">
        <v>106640</v>
      </c>
      <c r="L23" s="13">
        <v>1861</v>
      </c>
      <c r="M23" s="47">
        <f t="shared" si="4"/>
        <v>70000</v>
      </c>
      <c r="N23" s="47">
        <f t="shared" si="5"/>
        <v>18610</v>
      </c>
      <c r="O23" s="52">
        <f t="shared" si="6"/>
        <v>88610</v>
      </c>
      <c r="P23" s="102"/>
      <c r="Q23" s="57">
        <f t="shared" si="7"/>
        <v>88610</v>
      </c>
      <c r="R23" s="47"/>
      <c r="S23" s="67"/>
      <c r="U23" s="5"/>
    </row>
    <row r="24" spans="1:21" ht="12.75">
      <c r="A24" s="100">
        <f t="shared" si="9"/>
        <v>19</v>
      </c>
      <c r="B24" s="100" t="s">
        <v>19</v>
      </c>
      <c r="C24" s="95">
        <v>4489</v>
      </c>
      <c r="D24" s="15">
        <v>4494</v>
      </c>
      <c r="E24" s="15">
        <v>4465</v>
      </c>
      <c r="F24" s="15">
        <f t="shared" si="2"/>
        <v>128045</v>
      </c>
      <c r="G24" s="44">
        <v>4532</v>
      </c>
      <c r="H24" s="29">
        <v>4514</v>
      </c>
      <c r="I24" s="13">
        <f t="shared" si="3"/>
        <v>70000</v>
      </c>
      <c r="J24" s="13">
        <f t="shared" si="8"/>
        <v>58682</v>
      </c>
      <c r="K24" s="47">
        <v>164755</v>
      </c>
      <c r="L24" s="13">
        <v>4687</v>
      </c>
      <c r="M24" s="47">
        <f t="shared" si="4"/>
        <v>70000</v>
      </c>
      <c r="N24" s="47">
        <f t="shared" si="5"/>
        <v>46870</v>
      </c>
      <c r="O24" s="52">
        <f t="shared" si="6"/>
        <v>116870</v>
      </c>
      <c r="P24" s="102"/>
      <c r="Q24" s="57">
        <f t="shared" si="7"/>
        <v>116870</v>
      </c>
      <c r="R24" s="47"/>
      <c r="S24" s="67"/>
      <c r="U24" s="5"/>
    </row>
    <row r="25" spans="1:21" ht="12.75">
      <c r="A25" s="100">
        <f t="shared" si="9"/>
        <v>20</v>
      </c>
      <c r="B25" s="100" t="s">
        <v>20</v>
      </c>
      <c r="C25" s="95">
        <v>7866</v>
      </c>
      <c r="D25" s="15">
        <v>7963</v>
      </c>
      <c r="E25" s="15">
        <v>8045</v>
      </c>
      <c r="F25" s="15">
        <f t="shared" si="2"/>
        <v>174585</v>
      </c>
      <c r="G25" s="44">
        <v>8298</v>
      </c>
      <c r="H25" s="29">
        <v>8445</v>
      </c>
      <c r="I25" s="13">
        <f t="shared" si="3"/>
        <v>70000</v>
      </c>
      <c r="J25" s="13">
        <f t="shared" si="8"/>
        <v>109785</v>
      </c>
      <c r="K25" s="47">
        <v>294730</v>
      </c>
      <c r="L25" s="13">
        <v>12041</v>
      </c>
      <c r="M25" s="47">
        <f t="shared" si="4"/>
        <v>70000</v>
      </c>
      <c r="N25" s="47">
        <f t="shared" si="5"/>
        <v>120410</v>
      </c>
      <c r="O25" s="52">
        <f t="shared" si="6"/>
        <v>190410</v>
      </c>
      <c r="P25" s="102"/>
      <c r="Q25" s="57">
        <f t="shared" si="7"/>
        <v>190410</v>
      </c>
      <c r="R25" s="47"/>
      <c r="S25" s="67"/>
      <c r="U25" s="5"/>
    </row>
    <row r="26" spans="1:21" ht="12.75">
      <c r="A26" s="100">
        <f t="shared" si="9"/>
        <v>21</v>
      </c>
      <c r="B26" s="100" t="s">
        <v>21</v>
      </c>
      <c r="C26" s="95">
        <v>7436</v>
      </c>
      <c r="D26" s="15">
        <v>7611</v>
      </c>
      <c r="E26" s="15">
        <v>7713</v>
      </c>
      <c r="F26" s="15">
        <f t="shared" si="2"/>
        <v>170269</v>
      </c>
      <c r="G26" s="44">
        <v>7935</v>
      </c>
      <c r="H26" s="29">
        <v>8015</v>
      </c>
      <c r="I26" s="13">
        <f t="shared" si="3"/>
        <v>70000</v>
      </c>
      <c r="J26" s="13">
        <f t="shared" si="8"/>
        <v>104195</v>
      </c>
      <c r="K26" s="47">
        <v>252720</v>
      </c>
      <c r="L26" s="13">
        <v>8865</v>
      </c>
      <c r="M26" s="47">
        <f t="shared" si="4"/>
        <v>70000</v>
      </c>
      <c r="N26" s="47">
        <f t="shared" si="5"/>
        <v>88650</v>
      </c>
      <c r="O26" s="52">
        <f t="shared" si="6"/>
        <v>158650</v>
      </c>
      <c r="P26" s="102"/>
      <c r="Q26" s="57">
        <f t="shared" si="7"/>
        <v>158650</v>
      </c>
      <c r="R26" s="47"/>
      <c r="S26" s="67"/>
      <c r="U26" s="5"/>
    </row>
    <row r="27" spans="1:21" ht="12.75">
      <c r="A27" s="100">
        <f t="shared" si="9"/>
        <v>22</v>
      </c>
      <c r="B27" s="100" t="s">
        <v>22</v>
      </c>
      <c r="C27" s="95">
        <v>7333</v>
      </c>
      <c r="D27" s="15">
        <v>7486</v>
      </c>
      <c r="E27" s="15">
        <v>7569</v>
      </c>
      <c r="F27" s="15"/>
      <c r="G27" s="44">
        <v>7730</v>
      </c>
      <c r="H27" s="29">
        <v>7792</v>
      </c>
      <c r="I27" s="13">
        <f>SUM(I$3)/4</f>
        <v>17500</v>
      </c>
      <c r="J27" s="13">
        <f>SUM(H27*$J$3)/4</f>
        <v>25324</v>
      </c>
      <c r="K27" s="47">
        <v>236825</v>
      </c>
      <c r="L27" s="13">
        <v>9079</v>
      </c>
      <c r="M27" s="47">
        <f t="shared" si="4"/>
        <v>70000</v>
      </c>
      <c r="N27" s="47">
        <f t="shared" si="5"/>
        <v>90790</v>
      </c>
      <c r="O27" s="52">
        <f t="shared" si="6"/>
        <v>160790</v>
      </c>
      <c r="P27" s="102"/>
      <c r="Q27" s="57">
        <f t="shared" si="7"/>
        <v>160790</v>
      </c>
      <c r="R27" s="47"/>
      <c r="S27" s="67"/>
      <c r="U27" s="5"/>
    </row>
    <row r="28" spans="1:21" ht="12.75">
      <c r="A28" s="100">
        <f t="shared" si="9"/>
        <v>23</v>
      </c>
      <c r="B28" s="100" t="s">
        <v>23</v>
      </c>
      <c r="C28" s="95">
        <v>2796</v>
      </c>
      <c r="D28" s="15">
        <v>2821</v>
      </c>
      <c r="E28" s="15">
        <v>2842</v>
      </c>
      <c r="F28" s="15">
        <f t="shared" si="2"/>
        <v>106946</v>
      </c>
      <c r="G28" s="44">
        <v>2874</v>
      </c>
      <c r="H28" s="29">
        <v>2875</v>
      </c>
      <c r="I28" s="13">
        <f t="shared" si="3"/>
        <v>70000</v>
      </c>
      <c r="J28" s="13">
        <f>SUM(H28*$J$3)</f>
        <v>37375</v>
      </c>
      <c r="K28" s="47">
        <v>123015</v>
      </c>
      <c r="L28" s="13">
        <v>2784</v>
      </c>
      <c r="M28" s="47">
        <f t="shared" si="4"/>
        <v>70000</v>
      </c>
      <c r="N28" s="47">
        <f t="shared" si="5"/>
        <v>27840</v>
      </c>
      <c r="O28" s="52">
        <f t="shared" si="6"/>
        <v>97840</v>
      </c>
      <c r="P28" s="102"/>
      <c r="Q28" s="57">
        <f t="shared" si="7"/>
        <v>97840</v>
      </c>
      <c r="R28" s="47"/>
      <c r="S28" s="67"/>
      <c r="U28" s="5"/>
    </row>
    <row r="29" spans="1:21" ht="13.5" thickBot="1">
      <c r="A29" s="101">
        <f t="shared" si="9"/>
        <v>24</v>
      </c>
      <c r="B29" s="85" t="s">
        <v>24</v>
      </c>
      <c r="C29" s="86">
        <v>9900</v>
      </c>
      <c r="D29" s="87">
        <v>10521</v>
      </c>
      <c r="E29" s="87">
        <v>10771</v>
      </c>
      <c r="F29" s="87">
        <f t="shared" si="2"/>
        <v>210023</v>
      </c>
      <c r="G29" s="88">
        <v>11999</v>
      </c>
      <c r="H29" s="89">
        <v>12281</v>
      </c>
      <c r="I29" s="90">
        <f t="shared" si="3"/>
        <v>70000</v>
      </c>
      <c r="J29" s="90">
        <f>SUM(H29*$J$3)</f>
        <v>159653</v>
      </c>
      <c r="K29" s="91">
        <v>382180</v>
      </c>
      <c r="L29" s="90">
        <v>16203</v>
      </c>
      <c r="M29" s="91">
        <f t="shared" si="4"/>
        <v>70000</v>
      </c>
      <c r="N29" s="91">
        <f t="shared" si="5"/>
        <v>162030</v>
      </c>
      <c r="O29" s="92">
        <f t="shared" si="6"/>
        <v>232030</v>
      </c>
      <c r="P29" s="103"/>
      <c r="Q29" s="93">
        <f t="shared" si="7"/>
        <v>232030</v>
      </c>
      <c r="R29" s="91"/>
      <c r="S29" s="67"/>
      <c r="U29" s="5"/>
    </row>
    <row r="30" spans="3:21" ht="15.75">
      <c r="C30" s="12">
        <f>SUM(C7:C9,C11:C15,C17:C26,C28:C29)+1982</f>
        <v>110517</v>
      </c>
      <c r="D30" s="12">
        <f>SUM(D7:D9,D11:D15,D17:D26,D28:D29)+1969</f>
        <v>112117</v>
      </c>
      <c r="E30" s="12">
        <f>SUM(E7:E9,E11:E15,E17:E26,E28:E29)+1975</f>
        <v>112975</v>
      </c>
      <c r="F30" s="12">
        <f>SUM(F7:F29)</f>
        <v>2938675</v>
      </c>
      <c r="G30" s="30">
        <f>SUM(G7:G9,G11:G15,G17:G26,G28:G29)</f>
        <v>115953.03144186047</v>
      </c>
      <c r="H30" s="30">
        <f>SUM(H7:H9,H11:H15,H17:H26,H28:H29)</f>
        <v>117101</v>
      </c>
      <c r="I30" s="23">
        <f>SUM(I7:I29)</f>
        <v>1505000</v>
      </c>
      <c r="J30" s="23">
        <f>SUM(J7:J29)</f>
        <v>1617128.5</v>
      </c>
      <c r="K30" s="79">
        <v>4873721</v>
      </c>
      <c r="L30" s="80">
        <f>SUM(L5:L29)</f>
        <v>555682</v>
      </c>
      <c r="M30" s="81">
        <f>SUM(M5:M29)</f>
        <v>1680000</v>
      </c>
      <c r="N30" s="81">
        <f>SUM(N5:N29)</f>
        <v>1761355</v>
      </c>
      <c r="O30" s="82">
        <f>SUM(O5:O29)</f>
        <v>3441355</v>
      </c>
      <c r="P30" s="104"/>
      <c r="Q30" s="83">
        <f>SUM(Q5:Q29)</f>
        <v>3441355</v>
      </c>
      <c r="R30" s="84"/>
      <c r="S30" s="20"/>
      <c r="U30" s="5"/>
    </row>
    <row r="31" spans="2:19" ht="12.75">
      <c r="B31" s="68"/>
      <c r="C31" s="69"/>
      <c r="D31" s="69"/>
      <c r="E31" s="69"/>
      <c r="F31" s="70"/>
      <c r="G31" s="69"/>
      <c r="H31" s="69"/>
      <c r="I31" s="71"/>
      <c r="J31" s="71"/>
      <c r="K31" s="71"/>
      <c r="L31" s="71"/>
      <c r="M31" s="71"/>
      <c r="N31" s="71"/>
      <c r="O31" s="71"/>
      <c r="P31" s="69"/>
      <c r="Q31" s="72"/>
      <c r="R31" s="70"/>
      <c r="S31" s="73"/>
    </row>
    <row r="32" spans="2:19" ht="12.75">
      <c r="B32" s="68"/>
      <c r="C32" s="69"/>
      <c r="D32" s="69"/>
      <c r="E32" s="69"/>
      <c r="F32" s="70"/>
      <c r="G32" s="69"/>
      <c r="H32" s="69"/>
      <c r="I32" s="71"/>
      <c r="J32" s="71"/>
      <c r="K32" s="71"/>
      <c r="L32" s="71"/>
      <c r="M32" s="71"/>
      <c r="N32" s="71"/>
      <c r="O32" s="71"/>
      <c r="P32" s="71"/>
      <c r="Q32" s="74"/>
      <c r="R32" s="70"/>
      <c r="S32" s="73"/>
    </row>
    <row r="33" spans="2:19" ht="15.75">
      <c r="B33" s="68"/>
      <c r="C33" s="69"/>
      <c r="D33" s="69"/>
      <c r="E33" s="70"/>
      <c r="F33" s="69"/>
      <c r="G33" s="69"/>
      <c r="H33" s="71"/>
      <c r="I33" s="70"/>
      <c r="J33" s="69"/>
      <c r="K33" s="68"/>
      <c r="L33" s="70"/>
      <c r="M33" s="70"/>
      <c r="N33" s="75"/>
      <c r="O33" s="70"/>
      <c r="P33" s="70"/>
      <c r="Q33" s="76"/>
      <c r="R33" s="70"/>
      <c r="S33" s="70"/>
    </row>
    <row r="34" spans="2:19" ht="15.75">
      <c r="B34" s="68"/>
      <c r="C34" s="70"/>
      <c r="D34" s="70"/>
      <c r="E34" s="70"/>
      <c r="F34" s="70"/>
      <c r="G34" s="70"/>
      <c r="H34" s="71"/>
      <c r="I34" s="77"/>
      <c r="J34" s="77"/>
      <c r="K34" s="77"/>
      <c r="L34" s="71"/>
      <c r="M34" s="70"/>
      <c r="N34" s="69"/>
      <c r="O34" s="71"/>
      <c r="P34" s="70"/>
      <c r="Q34" s="78"/>
      <c r="R34" s="68"/>
      <c r="S34" s="70"/>
    </row>
    <row r="35" spans="2:19" ht="12.75">
      <c r="B35" s="68"/>
      <c r="C35" s="70"/>
      <c r="D35" s="70"/>
      <c r="E35" s="70"/>
      <c r="F35" s="70"/>
      <c r="G35" s="70"/>
      <c r="H35" s="70"/>
      <c r="I35" s="70"/>
      <c r="J35" s="69"/>
      <c r="K35" s="70"/>
      <c r="L35" s="71"/>
      <c r="M35" s="70"/>
      <c r="N35" s="69"/>
      <c r="O35" s="71"/>
      <c r="P35" s="70"/>
      <c r="Q35" s="71"/>
      <c r="R35" s="73"/>
      <c r="S35" s="70"/>
    </row>
    <row r="36" spans="2:19" ht="12.75">
      <c r="B36" s="70"/>
      <c r="C36" s="70"/>
      <c r="D36" s="70"/>
      <c r="E36" s="70"/>
      <c r="F36" s="70"/>
      <c r="G36" s="70"/>
      <c r="H36" s="70"/>
      <c r="I36" s="70"/>
      <c r="J36" s="69"/>
      <c r="K36" s="70"/>
      <c r="L36" s="70"/>
      <c r="M36" s="70"/>
      <c r="N36" s="70"/>
      <c r="O36" s="70"/>
      <c r="P36" s="70"/>
      <c r="Q36" s="70"/>
      <c r="R36" s="70"/>
      <c r="S36" s="70"/>
    </row>
  </sheetData>
  <sheetProtection/>
  <mergeCells count="1">
    <mergeCell ref="L1:R1"/>
  </mergeCells>
  <printOptions/>
  <pageMargins left="0.7874015748031497" right="0.5905511811023623" top="0.984251968503937" bottom="0.7874015748031497" header="0.3937007874015748" footer="0.3937007874015748"/>
  <pageSetup fitToHeight="1" fitToWidth="1" horizontalDpi="600" verticalDpi="600" orientation="landscape" paperSize="9" scale="90" r:id="rId3"/>
  <headerFooter alignWithMargins="0">
    <oddHeader>&amp;CHOL 2011.a liikmemaksu  prognoos&amp;RHOL Volikogu 15.septembri 2010 otsuse nr 21 lisa 1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Harjumaa Omavalitsuste 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Rentik</dc:creator>
  <cp:keywords/>
  <dc:description/>
  <cp:lastModifiedBy>Vambo</cp:lastModifiedBy>
  <cp:lastPrinted>2010-09-14T08:33:25Z</cp:lastPrinted>
  <dcterms:created xsi:type="dcterms:W3CDTF">2001-08-09T09:56:50Z</dcterms:created>
  <dcterms:modified xsi:type="dcterms:W3CDTF">2010-09-14T08:36:05Z</dcterms:modified>
  <cp:category/>
  <cp:version/>
  <cp:contentType/>
  <cp:contentStatus/>
</cp:coreProperties>
</file>